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ideagenplc-my.sharepoint.com/personal/jacqui_keiss_ideagenplc_com/Documents/Desktop/CONTENT/JUNE/"/>
    </mc:Choice>
  </mc:AlternateContent>
  <xr:revisionPtr revIDLastSave="0" documentId="8_{D763B666-8929-4735-AB9A-3846B664EB42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(Output) Summary of Savings" sheetId="7" r:id="rId1"/>
    <sheet name="(Output) cost against cost" sheetId="6" r:id="rId2"/>
    <sheet name="(Input) Calculator" sheetId="4" r:id="rId3"/>
    <sheet name="(Info Only) Workings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8" l="1"/>
  <c r="D6" i="8"/>
  <c r="D9" i="8" s="1"/>
  <c r="F9" i="8" s="1"/>
  <c r="G9" i="8" l="1"/>
  <c r="D11" i="8"/>
  <c r="E11" i="8"/>
  <c r="E45" i="4"/>
  <c r="F45" i="4" s="1"/>
  <c r="G45" i="4" s="1"/>
  <c r="H45" i="4" s="1"/>
  <c r="G52" i="4"/>
  <c r="F18" i="7" s="1"/>
  <c r="G39" i="4"/>
  <c r="H39" i="4" s="1"/>
  <c r="G40" i="4"/>
  <c r="H40" i="4" s="1"/>
  <c r="G38" i="4"/>
  <c r="H38" i="4" s="1"/>
  <c r="F52" i="4"/>
  <c r="E23" i="6" s="1"/>
  <c r="E39" i="4"/>
  <c r="E40" i="4"/>
  <c r="E41" i="4"/>
  <c r="F41" i="4" s="1"/>
  <c r="G41" i="4" s="1"/>
  <c r="H41" i="4" s="1"/>
  <c r="E38" i="4"/>
  <c r="F23" i="6" l="1"/>
  <c r="H52" i="4"/>
  <c r="G23" i="6" s="1"/>
  <c r="H48" i="4"/>
  <c r="F48" i="4"/>
  <c r="E18" i="7"/>
  <c r="E20" i="7" s="1"/>
  <c r="E48" i="4"/>
  <c r="G11" i="8"/>
  <c r="E12" i="8"/>
  <c r="F11" i="8"/>
  <c r="D12" i="8"/>
  <c r="G48" i="4"/>
  <c r="F20" i="7"/>
  <c r="I23" i="6" l="1"/>
  <c r="E12" i="7"/>
  <c r="G18" i="7"/>
  <c r="I18" i="7" s="1"/>
  <c r="I20" i="7" s="1"/>
  <c r="F12" i="7"/>
  <c r="G12" i="7"/>
  <c r="F12" i="8"/>
  <c r="D13" i="8"/>
  <c r="G12" i="8"/>
  <c r="E13" i="8"/>
  <c r="G13" i="8" s="1"/>
  <c r="E12" i="6"/>
  <c r="F21" i="6"/>
  <c r="G21" i="6"/>
  <c r="I12" i="7" l="1"/>
  <c r="G20" i="7"/>
  <c r="F13" i="8"/>
  <c r="D18" i="4" l="1"/>
  <c r="B5" i="4"/>
  <c r="E18" i="4" l="1"/>
  <c r="D31" i="4"/>
  <c r="D21" i="4"/>
  <c r="D22" i="4"/>
  <c r="D23" i="4"/>
  <c r="D24" i="4"/>
  <c r="D25" i="4"/>
  <c r="E25" i="4" s="1"/>
  <c r="F25" i="4" s="1"/>
  <c r="G25" i="4" s="1"/>
  <c r="H25" i="4" s="1"/>
  <c r="D20" i="4"/>
  <c r="D28" i="4"/>
  <c r="D29" i="4"/>
  <c r="D30" i="4"/>
  <c r="D32" i="4"/>
  <c r="D27" i="4"/>
  <c r="E27" i="4" s="1"/>
  <c r="F27" i="4" l="1"/>
  <c r="G27" i="4"/>
  <c r="H27" i="4"/>
  <c r="F18" i="4"/>
  <c r="H18" i="4"/>
  <c r="G18" i="4"/>
  <c r="E29" i="4"/>
  <c r="E24" i="4"/>
  <c r="E23" i="4"/>
  <c r="E32" i="4"/>
  <c r="E20" i="4"/>
  <c r="E22" i="4"/>
  <c r="E28" i="4"/>
  <c r="E30" i="4"/>
  <c r="E21" i="4"/>
  <c r="E31" i="4"/>
  <c r="E21" i="6" l="1"/>
  <c r="G30" i="4"/>
  <c r="F30" i="4"/>
  <c r="H30" i="4"/>
  <c r="G32" i="4"/>
  <c r="H32" i="4"/>
  <c r="F32" i="4"/>
  <c r="H28" i="4"/>
  <c r="F28" i="4"/>
  <c r="G28" i="4"/>
  <c r="G23" i="4"/>
  <c r="H23" i="4"/>
  <c r="F23" i="4"/>
  <c r="F31" i="4"/>
  <c r="H31" i="4"/>
  <c r="G31" i="4"/>
  <c r="H22" i="4"/>
  <c r="G22" i="4"/>
  <c r="F22" i="4"/>
  <c r="H24" i="4"/>
  <c r="G24" i="4"/>
  <c r="F24" i="4"/>
  <c r="G21" i="4"/>
  <c r="F21" i="4"/>
  <c r="H21" i="4"/>
  <c r="H20" i="4"/>
  <c r="G20" i="4"/>
  <c r="F20" i="4"/>
  <c r="H29" i="4"/>
  <c r="F29" i="4"/>
  <c r="G29" i="4"/>
  <c r="E34" i="4"/>
  <c r="F12" i="6"/>
  <c r="G12" i="6" s="1"/>
  <c r="I12" i="6" s="1"/>
  <c r="E10" i="6" l="1"/>
  <c r="F10" i="6" s="1"/>
  <c r="E50" i="4"/>
  <c r="E54" i="4" s="1"/>
  <c r="H34" i="4"/>
  <c r="G34" i="4"/>
  <c r="F34" i="4"/>
  <c r="E10" i="7" s="1"/>
  <c r="I21" i="6"/>
  <c r="E14" i="6" l="1"/>
  <c r="G50" i="4"/>
  <c r="G54" i="4" s="1"/>
  <c r="F10" i="7"/>
  <c r="F14" i="7" s="1"/>
  <c r="F23" i="7" s="1"/>
  <c r="G19" i="6"/>
  <c r="G25" i="6" s="1"/>
  <c r="G10" i="7"/>
  <c r="G14" i="7" s="1"/>
  <c r="G23" i="7" s="1"/>
  <c r="E14" i="7"/>
  <c r="E23" i="7" s="1"/>
  <c r="F19" i="6"/>
  <c r="F25" i="6" s="1"/>
  <c r="H50" i="4"/>
  <c r="H54" i="4" s="1"/>
  <c r="E19" i="6"/>
  <c r="F50" i="4"/>
  <c r="F54" i="4" s="1"/>
  <c r="F14" i="6"/>
  <c r="G10" i="6"/>
  <c r="I10" i="7" l="1"/>
  <c r="I14" i="7" s="1"/>
  <c r="I23" i="7" s="1"/>
  <c r="F28" i="6"/>
  <c r="I19" i="6"/>
  <c r="I25" i="6" s="1"/>
  <c r="E25" i="6"/>
  <c r="E28" i="6" s="1"/>
  <c r="G14" i="6"/>
  <c r="G28" i="6" s="1"/>
  <c r="I10" i="6"/>
  <c r="I14" i="6" l="1"/>
  <c r="I28" i="6" s="1"/>
</calcChain>
</file>

<file path=xl/sharedStrings.xml><?xml version="1.0" encoding="utf-8"?>
<sst xmlns="http://schemas.openxmlformats.org/spreadsheetml/2006/main" count="108" uniqueCount="93">
  <si>
    <t>Departmental reports</t>
  </si>
  <si>
    <t>Project reports</t>
  </si>
  <si>
    <t>Management reports</t>
  </si>
  <si>
    <t>Executive Team / Board reports</t>
  </si>
  <si>
    <t>Adhoc reports</t>
  </si>
  <si>
    <t>Audit Recommendation responses</t>
  </si>
  <si>
    <t>Complete applicable areas in blue</t>
  </si>
  <si>
    <t>Hours per Month</t>
  </si>
  <si>
    <t xml:space="preserve">Hours per year </t>
  </si>
  <si>
    <t>Chasing Policy sign offs</t>
  </si>
  <si>
    <t>KPI / KRI Data updates</t>
  </si>
  <si>
    <t>Action / Project / Task updates</t>
  </si>
  <si>
    <t>Risk &amp; Incident Reports</t>
  </si>
  <si>
    <t>Cost of internal IT support for existing systems per month?</t>
  </si>
  <si>
    <t>Board Evaluation Activity / Assessment &amp; Reporting</t>
  </si>
  <si>
    <t>Risk &amp; Control assessments / reviews</t>
  </si>
  <si>
    <t>Hours spent each month chasing for updates and creating reports :</t>
  </si>
  <si>
    <t>Hours spent each month collating &amp; compiling info &amp; preparing spreadsheets:</t>
  </si>
  <si>
    <t>Salary costs</t>
  </si>
  <si>
    <t>YEAR 1</t>
  </si>
  <si>
    <t>YEAR 2</t>
  </si>
  <si>
    <t>YEAR 3</t>
  </si>
  <si>
    <t>3 YR TOTAL</t>
  </si>
  <si>
    <t>Hours spent creating each month:</t>
  </si>
  <si>
    <t>Number of Staff</t>
  </si>
  <si>
    <t>Current Cost per annum</t>
  </si>
  <si>
    <t>Average hourly rate after applicable pension and taxes</t>
  </si>
  <si>
    <t>Costs under current system</t>
  </si>
  <si>
    <t>Total costs</t>
  </si>
  <si>
    <t>Net ROI</t>
  </si>
  <si>
    <t>Printing / paper / copying a month</t>
  </si>
  <si>
    <t>Monthly overhead costs</t>
  </si>
  <si>
    <t>Total salary, overhead &amp; extraordinary costs</t>
  </si>
  <si>
    <t>Costs information</t>
  </si>
  <si>
    <t>Total overhead &amp; extraordinary costs</t>
  </si>
  <si>
    <t>Total salary costs</t>
  </si>
  <si>
    <t>Overheads &amp; Other costs</t>
  </si>
  <si>
    <t>Monthly salary costs</t>
  </si>
  <si>
    <t>Extraordinary annual costs</t>
  </si>
  <si>
    <t>Cost savings</t>
  </si>
  <si>
    <t>Total savings</t>
  </si>
  <si>
    <t>support (unlike MS for Excel or other alternatives).</t>
  </si>
  <si>
    <t>Reports being prepared are more monitorable on a 'live' basis due to the browser</t>
  </si>
  <si>
    <t>based software allowing accurate up to date reporting.</t>
  </si>
  <si>
    <t>Prep staff will be more motivated and less stressed due to reduced data entry</t>
  </si>
  <si>
    <t>requirements and easier to use/more capable software.</t>
  </si>
  <si>
    <t xml:space="preserve">up to date reporting capabilities. </t>
  </si>
  <si>
    <t>Time saved in prep allows for faster, more accurate, more in-depth and more</t>
  </si>
  <si>
    <t>Excel</t>
  </si>
  <si>
    <t>Saving</t>
  </si>
  <si>
    <t>As %</t>
  </si>
  <si>
    <t>ANIR</t>
  </si>
  <si>
    <t>Avg. No. of Items in Report</t>
  </si>
  <si>
    <t>ARPM</t>
  </si>
  <si>
    <t>Avg. No. of Reports per month</t>
  </si>
  <si>
    <t>TNRI</t>
  </si>
  <si>
    <t>Total No. of Reports / Items</t>
  </si>
  <si>
    <t>ATTG</t>
  </si>
  <si>
    <t>Avg. Time Taken to Gather info per item (mins)</t>
  </si>
  <si>
    <t>ATID</t>
  </si>
  <si>
    <t>Avg. Time to Input Data per item (mins)</t>
  </si>
  <si>
    <t>AMPT</t>
  </si>
  <si>
    <t>Avg. Monthly Processing Time (mins)</t>
  </si>
  <si>
    <t>P</t>
  </si>
  <si>
    <t>Periodicity (Monthly)</t>
  </si>
  <si>
    <t>TTS</t>
  </si>
  <si>
    <t>Total per year (mins)</t>
  </si>
  <si>
    <t>Total per year (hours)</t>
  </si>
  <si>
    <t>Total days per year (7.5 per day)</t>
  </si>
  <si>
    <t>Additional - less quantifiable financial/performance benefits</t>
  </si>
  <si>
    <t>Data / Information analysis (ie extracting and creating useful outputs to aid decision making)</t>
  </si>
  <si>
    <t>Average annual salary cost of staff</t>
  </si>
  <si>
    <t>Cost of Proposed Solution</t>
  </si>
  <si>
    <t>Prep staff have full time support to better produce reports through proposed system</t>
  </si>
  <si>
    <t>Investment Year 1</t>
  </si>
  <si>
    <t>Annual Charge in subsequent years</t>
  </si>
  <si>
    <t>Average time saved from use of proposed system *Typical</t>
  </si>
  <si>
    <t>Systems which proposed system may replace?</t>
  </si>
  <si>
    <t>Proposed System</t>
  </si>
  <si>
    <t>Costs under Proposed system</t>
  </si>
  <si>
    <t>Pentana Risk</t>
  </si>
  <si>
    <t>Year 1 Cost with Pentana Risk</t>
  </si>
  <si>
    <t>Year 2 Cost with Pentana Risk</t>
  </si>
  <si>
    <t>Year 3 Cost with Pentana Risk</t>
  </si>
  <si>
    <t>Average 3 year annual cost of loss events / incidents that could have been avoided / reduced with the introduction of a more robust system like Pentana Risk</t>
  </si>
  <si>
    <t>(when using the Pentana Risk this is expected to drop incrementally by 10% per year (conservative estimate)</t>
  </si>
  <si>
    <t>Cost of Pentana Risk Solution</t>
  </si>
  <si>
    <t>Cost of Pentana Risk</t>
  </si>
  <si>
    <t>Value Realisation Calculator</t>
  </si>
  <si>
    <t>Commercial Insurance reductions? (based upon implementing a fit for purpose IRM solution that increases IRM maturity and stability)</t>
  </si>
  <si>
    <t>Value Realisation Calculator - Summarised Report</t>
  </si>
  <si>
    <t>proposed system cost</t>
  </si>
  <si>
    <t>Vaue Realisation Calculator - Summarised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</si>
</sst>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&quot;£&quot;#,##0;\(&quot;£&quot;#,##0\);&quot;£&quot;0"/>
  </numFmts>
  <fonts count="23" x14ac:knownFonts="1">
    <font>
      <sz val="11"/>
      <color rgb="FF000000"/>
      <name val="Calibri"/>
      <family val="2"/>
    </font>
    <font>
      <sz val="10"/>
      <name val="Century Gothic"/>
      <family val="2"/>
    </font>
    <font>
      <sz val="10"/>
      <color rgb="FF000000"/>
      <name val="Calibri"/>
      <family val="2"/>
    </font>
    <font>
      <b/>
      <sz val="18"/>
      <color theme="3"/>
      <name val="Century Gothic"/>
      <family val="2"/>
    </font>
    <font>
      <b/>
      <i/>
      <sz val="11"/>
      <color theme="3"/>
      <name val="Century Gothic"/>
      <family val="2"/>
    </font>
    <font>
      <b/>
      <i/>
      <sz val="10"/>
      <color theme="3"/>
      <name val="Century Gothic"/>
      <family val="2"/>
    </font>
    <font>
      <sz val="10"/>
      <color rgb="FF000000"/>
      <name val="Century Gothic"/>
      <family val="2"/>
    </font>
    <font>
      <sz val="10"/>
      <color theme="3"/>
      <name val="Century Gothic"/>
      <family val="2"/>
    </font>
    <font>
      <b/>
      <sz val="10"/>
      <color rgb="FFFF0000"/>
      <name val="Century Gothic"/>
      <family val="2"/>
    </font>
    <font>
      <b/>
      <sz val="10"/>
      <color theme="3"/>
      <name val="Century Gothic"/>
      <family val="2"/>
    </font>
    <font>
      <b/>
      <i/>
      <sz val="10"/>
      <color theme="0"/>
      <name val="Century Gothic"/>
      <family val="2"/>
    </font>
    <font>
      <b/>
      <sz val="11"/>
      <color theme="3"/>
      <name val="Century Gothic"/>
      <family val="2"/>
    </font>
    <font>
      <b/>
      <i/>
      <u/>
      <sz val="10"/>
      <color theme="3"/>
      <name val="Century Gothic"/>
      <family val="2"/>
    </font>
    <font>
      <b/>
      <u/>
      <sz val="10"/>
      <color theme="3"/>
      <name val="Century Gothic"/>
      <family val="2"/>
    </font>
    <font>
      <b/>
      <i/>
      <u/>
      <sz val="11"/>
      <color theme="3"/>
      <name val="Century Gothic"/>
      <family val="2"/>
    </font>
    <font>
      <b/>
      <sz val="10"/>
      <name val="Century Gothic"/>
      <family val="2"/>
    </font>
    <font>
      <sz val="10"/>
      <color theme="3"/>
      <name val="Calibri"/>
      <family val="2"/>
    </font>
    <font>
      <sz val="11"/>
      <color theme="3"/>
      <name val="Calibri"/>
      <family val="2"/>
    </font>
    <font>
      <b/>
      <sz val="10"/>
      <color rgb="FF000000"/>
      <name val="Century Gothic"/>
      <family val="2"/>
    </font>
    <font>
      <sz val="11"/>
      <color theme="3"/>
      <name val="Century Gothic"/>
      <family val="2"/>
    </font>
    <font>
      <b/>
      <u/>
      <sz val="18"/>
      <color theme="3"/>
      <name val="Century Gothic"/>
      <family val="2"/>
    </font>
    <font>
      <b/>
      <sz val="11"/>
      <color theme="1"/>
      <name val="Calibri"/>
      <family val="2"/>
      <scheme val="minor"/>
    </font>
    <font>
      <sz val="10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165" fontId="7" fillId="3" borderId="4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165" fontId="8" fillId="3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6" fontId="8" fillId="4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166" fontId="9" fillId="3" borderId="4" xfId="0" applyNumberFormat="1" applyFont="1" applyFill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65" fontId="8" fillId="3" borderId="0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166" fontId="9" fillId="3" borderId="4" xfId="0" applyNumberFormat="1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7" fillId="0" borderId="0" xfId="0" applyNumberFormat="1" applyFont="1" applyAlignment="1">
      <alignment vertical="center"/>
    </xf>
    <xf numFmtId="166" fontId="9" fillId="3" borderId="9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166" fontId="6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19" fillId="0" borderId="0" xfId="0" applyFont="1"/>
    <xf numFmtId="0" fontId="11" fillId="0" borderId="0" xfId="0" applyFont="1" applyAlignment="1">
      <alignment horizontal="center"/>
    </xf>
    <xf numFmtId="166" fontId="19" fillId="0" borderId="0" xfId="0" applyNumberFormat="1" applyFont="1" applyBorder="1"/>
    <xf numFmtId="166" fontId="19" fillId="0" borderId="7" xfId="0" applyNumberFormat="1" applyFont="1" applyBorder="1"/>
    <xf numFmtId="166" fontId="19" fillId="0" borderId="6" xfId="0" applyNumberFormat="1" applyFont="1" applyBorder="1"/>
    <xf numFmtId="0" fontId="0" fillId="0" borderId="0" xfId="0" applyAlignment="1"/>
    <xf numFmtId="0" fontId="2" fillId="0" borderId="0" xfId="0" applyFont="1" applyBorder="1" applyAlignment="1"/>
    <xf numFmtId="166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 shrinkToFit="1"/>
    </xf>
    <xf numFmtId="0" fontId="21" fillId="0" borderId="0" xfId="0" applyFont="1"/>
    <xf numFmtId="10" fontId="21" fillId="0" borderId="0" xfId="0" applyNumberFormat="1" applyFont="1"/>
    <xf numFmtId="0" fontId="21" fillId="0" borderId="0" xfId="0" applyNumberFormat="1" applyFont="1"/>
    <xf numFmtId="9" fontId="1" fillId="3" borderId="4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165" fontId="22" fillId="2" borderId="4" xfId="0" applyNumberFormat="1" applyFont="1" applyFill="1" applyBorder="1" applyAlignment="1">
      <alignment horizontal="center" vertical="center"/>
    </xf>
    <xf numFmtId="166" fontId="22" fillId="2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9" fillId="0" borderId="12" xfId="0" applyFont="1" applyBorder="1"/>
    <xf numFmtId="0" fontId="19" fillId="0" borderId="7" xfId="0" applyFont="1" applyBorder="1"/>
    <xf numFmtId="0" fontId="19" fillId="0" borderId="13" xfId="0" applyFont="1" applyBorder="1"/>
    <xf numFmtId="0" fontId="20" fillId="0" borderId="14" xfId="0" applyFont="1" applyBorder="1" applyAlignment="1">
      <alignment vertical="center"/>
    </xf>
    <xf numFmtId="0" fontId="19" fillId="0" borderId="0" xfId="0" applyFont="1" applyBorder="1"/>
    <xf numFmtId="0" fontId="19" fillId="0" borderId="15" xfId="0" applyFont="1" applyBorder="1"/>
    <xf numFmtId="0" fontId="19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166" fontId="11" fillId="0" borderId="15" xfId="0" applyNumberFormat="1" applyFont="1" applyBorder="1" applyAlignment="1">
      <alignment horizontal="center"/>
    </xf>
    <xf numFmtId="0" fontId="11" fillId="0" borderId="14" xfId="0" applyFont="1" applyBorder="1"/>
    <xf numFmtId="166" fontId="19" fillId="0" borderId="15" xfId="0" applyNumberFormat="1" applyFont="1" applyBorder="1"/>
    <xf numFmtId="0" fontId="11" fillId="0" borderId="0" xfId="0" applyFont="1" applyBorder="1"/>
    <xf numFmtId="166" fontId="19" fillId="0" borderId="13" xfId="0" applyNumberFormat="1" applyFont="1" applyBorder="1"/>
    <xf numFmtId="166" fontId="19" fillId="0" borderId="16" xfId="0" applyNumberFormat="1" applyFont="1" applyBorder="1"/>
    <xf numFmtId="0" fontId="19" fillId="0" borderId="17" xfId="0" applyFont="1" applyBorder="1"/>
    <xf numFmtId="0" fontId="19" fillId="0" borderId="10" xfId="0" applyFont="1" applyBorder="1"/>
    <xf numFmtId="0" fontId="19" fillId="0" borderId="18" xfId="0" applyFont="1" applyBorder="1"/>
    <xf numFmtId="0" fontId="9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488950</xdr:colOff>
      <xdr:row>0</xdr:row>
      <xdr:rowOff>34131</xdr:rowOff>
    </xdr:from>
    <xdr:to>
      <xdr:col>9</xdr:col>
      <xdr:colOff>31750</xdr:colOff>
      <xdr:row>0</xdr:row>
      <xdr:rowOff>566605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6E49C1-B096-48D6-92E2-F57763442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0" y="34131"/>
          <a:ext cx="1022350" cy="53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317499</xdr:colOff>
      <xdr:row>0</xdr:row>
      <xdr:rowOff>0</xdr:rowOff>
    </xdr:from>
    <xdr:to>
      <xdr:col>8</xdr:col>
      <xdr:colOff>795336</xdr:colOff>
      <xdr:row>0</xdr:row>
      <xdr:rowOff>583737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D40A20-2181-4E71-A7CD-1F1E87A76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1874" y="0"/>
          <a:ext cx="1120775" cy="5837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3330253</xdr:colOff>
      <xdr:row>1</xdr:row>
      <xdr:rowOff>64213</xdr:rowOff>
    </xdr:from>
    <xdr:to>
      <xdr:col>0</xdr:col>
      <xdr:colOff>4434725</xdr:colOff>
      <xdr:row>2</xdr:row>
      <xdr:rowOff>4459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499D7B-360C-40DD-8476-2F1F0C52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253" y="249719"/>
          <a:ext cx="1104472" cy="575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workbookViewId="0">
      <selection activeCell="J8" sqref="J8"/>
    </sheetView>
  </sheetViews>
  <sheetFormatPr defaultColWidth="9.1796875" defaultRowHeight="13.5" x14ac:dyDescent="0.25"/>
  <cols>
    <col min="1" max="4" width="9.1796875" style="49" customWidth="1"/>
    <col min="5" max="7" width="9.81640625" style="49" bestFit="1" customWidth="1"/>
    <col min="8" max="8" width="9.1796875" style="49" customWidth="1"/>
    <col min="9" max="9" width="12" style="49" bestFit="1" customWidth="1"/>
    <col min="10" max="16384" width="9.1796875" style="49"/>
  </cols>
  <sheetData>
    <row r="1" spans="1:9" ht="48.75" customHeight="1" x14ac:dyDescent="0.25"/>
    <row r="2" spans="1:9" x14ac:dyDescent="0.25">
      <c r="A2" s="66"/>
      <c r="B2" s="67"/>
      <c r="C2" s="67"/>
      <c r="D2" s="67"/>
      <c r="E2" s="67"/>
      <c r="F2" s="67"/>
      <c r="G2" s="67"/>
      <c r="H2" s="67"/>
      <c r="I2" s="68"/>
    </row>
    <row r="3" spans="1:9" ht="22.5" x14ac:dyDescent="0.25">
      <c r="A3" s="69" t="s">
        <v>90</v>
      </c>
      <c r="B3" s="70"/>
      <c r="C3" s="70"/>
      <c r="D3" s="70"/>
      <c r="E3" s="70"/>
      <c r="F3" s="70"/>
      <c r="G3" s="70"/>
      <c r="H3" s="70"/>
      <c r="I3" s="71"/>
    </row>
    <row r="4" spans="1:9" x14ac:dyDescent="0.25">
      <c r="A4" s="72"/>
      <c r="B4" s="70"/>
      <c r="C4" s="70"/>
      <c r="D4" s="70"/>
      <c r="E4" s="70"/>
      <c r="F4" s="70"/>
      <c r="G4" s="70"/>
      <c r="H4" s="70"/>
      <c r="I4" s="71"/>
    </row>
    <row r="5" spans="1:9" x14ac:dyDescent="0.25">
      <c r="A5" s="72"/>
      <c r="B5" s="70"/>
      <c r="C5" s="70"/>
      <c r="D5" s="70"/>
      <c r="E5" s="70"/>
      <c r="F5" s="70"/>
      <c r="G5" s="70"/>
      <c r="H5" s="70"/>
      <c r="I5" s="71"/>
    </row>
    <row r="6" spans="1:9" s="50" customFormat="1" ht="14" x14ac:dyDescent="0.3">
      <c r="A6" s="73"/>
      <c r="B6" s="74"/>
      <c r="C6" s="74"/>
      <c r="D6" s="74"/>
      <c r="E6" s="74" t="s">
        <v>19</v>
      </c>
      <c r="F6" s="74" t="s">
        <v>20</v>
      </c>
      <c r="G6" s="74" t="s">
        <v>21</v>
      </c>
      <c r="H6" s="74"/>
      <c r="I6" s="75" t="s">
        <v>22</v>
      </c>
    </row>
    <row r="7" spans="1:9" s="50" customFormat="1" ht="14" x14ac:dyDescent="0.3">
      <c r="A7" s="73"/>
      <c r="B7" s="74"/>
      <c r="C7" s="74"/>
      <c r="D7" s="74"/>
      <c r="E7" s="76"/>
      <c r="F7" s="76"/>
      <c r="G7" s="76"/>
      <c r="H7" s="76"/>
      <c r="I7" s="77"/>
    </row>
    <row r="8" spans="1:9" ht="14" x14ac:dyDescent="0.3">
      <c r="A8" s="78" t="s">
        <v>39</v>
      </c>
      <c r="B8" s="70"/>
      <c r="C8" s="70"/>
      <c r="D8" s="70"/>
      <c r="E8" s="51"/>
      <c r="F8" s="51"/>
      <c r="G8" s="51"/>
      <c r="H8" s="51"/>
      <c r="I8" s="79"/>
    </row>
    <row r="9" spans="1:9" x14ac:dyDescent="0.25">
      <c r="A9" s="72"/>
      <c r="B9" s="70"/>
      <c r="C9" s="70"/>
      <c r="D9" s="70"/>
      <c r="E9" s="51"/>
      <c r="F9" s="51"/>
      <c r="G9" s="51"/>
      <c r="H9" s="51"/>
      <c r="I9" s="79"/>
    </row>
    <row r="10" spans="1:9" x14ac:dyDescent="0.25">
      <c r="A10" s="72"/>
      <c r="B10" s="70" t="s">
        <v>18</v>
      </c>
      <c r="C10" s="70"/>
      <c r="D10" s="70"/>
      <c r="E10" s="51">
        <f>'(Input) Calculator'!$E$34-'(Input) Calculator'!F34</f>
        <v>9506</v>
      </c>
      <c r="F10" s="51">
        <f>'(Input) Calculator'!$E$34-'(Input) Calculator'!G34</f>
        <v>11880</v>
      </c>
      <c r="G10" s="51">
        <f>'(Input) Calculator'!$E$34-'(Input) Calculator'!H34</f>
        <v>14254</v>
      </c>
      <c r="H10" s="51"/>
      <c r="I10" s="79">
        <f>SUM(E10:G10)</f>
        <v>35640</v>
      </c>
    </row>
    <row r="11" spans="1:9" x14ac:dyDescent="0.25">
      <c r="A11" s="72"/>
      <c r="B11" s="70"/>
      <c r="C11" s="70"/>
      <c r="D11" s="70"/>
      <c r="E11" s="51"/>
      <c r="F11" s="51"/>
      <c r="G11" s="51"/>
      <c r="H11" s="51"/>
      <c r="I11" s="79"/>
    </row>
    <row r="12" spans="1:9" x14ac:dyDescent="0.25">
      <c r="A12" s="72"/>
      <c r="B12" s="70" t="s">
        <v>36</v>
      </c>
      <c r="C12" s="70"/>
      <c r="D12" s="70"/>
      <c r="E12" s="51">
        <f>'(Input) Calculator'!$E$48-'(Input) Calculator'!F48</f>
        <v>0</v>
      </c>
      <c r="F12" s="51">
        <f>'(Input) Calculator'!$E$48-'(Input) Calculator'!G48</f>
        <v>0</v>
      </c>
      <c r="G12" s="51">
        <f>'(Input) Calculator'!$E$48-'(Input) Calculator'!H48</f>
        <v>0</v>
      </c>
      <c r="H12" s="51"/>
      <c r="I12" s="79">
        <f>SUM(E12:G12)</f>
        <v>0</v>
      </c>
    </row>
    <row r="13" spans="1:9" x14ac:dyDescent="0.25">
      <c r="A13" s="72"/>
      <c r="B13" s="70"/>
      <c r="C13" s="70"/>
      <c r="D13" s="70"/>
      <c r="E13" s="51"/>
      <c r="F13" s="51"/>
      <c r="G13" s="51"/>
      <c r="H13" s="51"/>
      <c r="I13" s="79"/>
    </row>
    <row r="14" spans="1:9" ht="14" x14ac:dyDescent="0.3">
      <c r="A14" s="72"/>
      <c r="B14" s="80" t="s">
        <v>40</v>
      </c>
      <c r="C14" s="70"/>
      <c r="D14" s="70"/>
      <c r="E14" s="52">
        <f>SUM(E8:E13)</f>
        <v>9506</v>
      </c>
      <c r="F14" s="52">
        <f>SUM(F8:F13)</f>
        <v>11880</v>
      </c>
      <c r="G14" s="52">
        <f>SUM(G8:G13)</f>
        <v>14254</v>
      </c>
      <c r="H14" s="51"/>
      <c r="I14" s="81">
        <f>SUM(I8:I13)</f>
        <v>35640</v>
      </c>
    </row>
    <row r="15" spans="1:9" x14ac:dyDescent="0.25">
      <c r="A15" s="72"/>
      <c r="B15" s="70"/>
      <c r="C15" s="70"/>
      <c r="D15" s="70"/>
      <c r="E15" s="51"/>
      <c r="F15" s="51"/>
      <c r="G15" s="51"/>
      <c r="H15" s="51"/>
      <c r="I15" s="79"/>
    </row>
    <row r="16" spans="1:9" ht="14" x14ac:dyDescent="0.3">
      <c r="A16" s="78" t="s">
        <v>72</v>
      </c>
      <c r="B16" s="70"/>
      <c r="C16" s="70"/>
      <c r="D16" s="70"/>
      <c r="E16" s="51"/>
      <c r="F16" s="51"/>
      <c r="G16" s="51"/>
      <c r="H16" s="51"/>
      <c r="I16" s="79"/>
    </row>
    <row r="17" spans="1:9" ht="14" x14ac:dyDescent="0.3">
      <c r="A17" s="78"/>
      <c r="B17" s="70"/>
      <c r="C17" s="70"/>
      <c r="D17" s="70"/>
      <c r="E17" s="51"/>
      <c r="F17" s="51"/>
      <c r="G17" s="51"/>
      <c r="H17" s="51"/>
      <c r="I17" s="79"/>
    </row>
    <row r="18" spans="1:9" ht="14" x14ac:dyDescent="0.3">
      <c r="A18" s="78"/>
      <c r="B18" s="70" t="s">
        <v>78</v>
      </c>
      <c r="C18" s="70"/>
      <c r="D18" s="70"/>
      <c r="E18" s="51">
        <f>-'(Input) Calculator'!F52</f>
        <v>-26000</v>
      </c>
      <c r="F18" s="51">
        <f>-'(Input) Calculator'!G52</f>
        <v>-2500</v>
      </c>
      <c r="G18" s="51">
        <f>-'(Input) Calculator'!H52</f>
        <v>-2500</v>
      </c>
      <c r="H18" s="51"/>
      <c r="I18" s="79">
        <f t="shared" ref="I18" si="0">SUM(E18:G18)</f>
        <v>-31000</v>
      </c>
    </row>
    <row r="19" spans="1:9" x14ac:dyDescent="0.25">
      <c r="A19" s="72"/>
      <c r="B19" s="70"/>
      <c r="C19" s="70"/>
      <c r="D19" s="70"/>
      <c r="E19" s="51"/>
      <c r="F19" s="51"/>
      <c r="G19" s="51"/>
      <c r="H19" s="51"/>
      <c r="I19" s="79"/>
    </row>
    <row r="20" spans="1:9" ht="14" x14ac:dyDescent="0.3">
      <c r="A20" s="72"/>
      <c r="B20" s="80" t="s">
        <v>28</v>
      </c>
      <c r="C20" s="70"/>
      <c r="D20" s="70"/>
      <c r="E20" s="52">
        <f>SUM(E17:E19)</f>
        <v>-26000</v>
      </c>
      <c r="F20" s="52">
        <f>SUM(F17:F19)</f>
        <v>-2500</v>
      </c>
      <c r="G20" s="52">
        <f>SUM(G17:G19)</f>
        <v>-2500</v>
      </c>
      <c r="H20" s="51"/>
      <c r="I20" s="81">
        <f>SUM(I17:I19)</f>
        <v>-31000</v>
      </c>
    </row>
    <row r="21" spans="1:9" x14ac:dyDescent="0.25">
      <c r="A21" s="72"/>
      <c r="B21" s="70"/>
      <c r="C21" s="70"/>
      <c r="D21" s="70"/>
      <c r="E21" s="51"/>
      <c r="F21" s="51"/>
      <c r="G21" s="51"/>
      <c r="H21" s="51"/>
      <c r="I21" s="79"/>
    </row>
    <row r="22" spans="1:9" x14ac:dyDescent="0.25">
      <c r="A22" s="72"/>
      <c r="B22" s="70"/>
      <c r="C22" s="70"/>
      <c r="D22" s="70"/>
      <c r="E22" s="70"/>
      <c r="F22" s="70"/>
      <c r="G22" s="70"/>
      <c r="H22" s="70"/>
      <c r="I22" s="71"/>
    </row>
    <row r="23" spans="1:9" ht="14.5" thickBot="1" x14ac:dyDescent="0.35">
      <c r="A23" s="72"/>
      <c r="B23" s="80" t="s">
        <v>29</v>
      </c>
      <c r="C23" s="70"/>
      <c r="D23" s="70"/>
      <c r="E23" s="53">
        <f>E14+E20</f>
        <v>-16494</v>
      </c>
      <c r="F23" s="53">
        <f t="shared" ref="F23:I23" si="1">F14+F20</f>
        <v>9380</v>
      </c>
      <c r="G23" s="53">
        <f t="shared" si="1"/>
        <v>11754</v>
      </c>
      <c r="H23" s="70"/>
      <c r="I23" s="82">
        <f t="shared" si="1"/>
        <v>4640</v>
      </c>
    </row>
    <row r="24" spans="1:9" ht="14" thickTop="1" x14ac:dyDescent="0.25">
      <c r="A24" s="72"/>
      <c r="B24" s="70"/>
      <c r="C24" s="70"/>
      <c r="D24" s="70"/>
      <c r="E24" s="70"/>
      <c r="F24" s="70"/>
      <c r="G24" s="70"/>
      <c r="H24" s="70"/>
      <c r="I24" s="71"/>
    </row>
    <row r="25" spans="1:9" ht="14" x14ac:dyDescent="0.3">
      <c r="A25" s="78" t="s">
        <v>69</v>
      </c>
      <c r="B25" s="70"/>
      <c r="C25" s="70"/>
      <c r="D25" s="70"/>
      <c r="E25" s="70"/>
      <c r="F25" s="70"/>
      <c r="G25" s="70"/>
      <c r="H25" s="70"/>
      <c r="I25" s="71"/>
    </row>
    <row r="26" spans="1:9" x14ac:dyDescent="0.25">
      <c r="A26" s="72"/>
      <c r="B26" s="70"/>
      <c r="C26" s="70"/>
      <c r="D26" s="70"/>
      <c r="E26" s="70"/>
      <c r="F26" s="70"/>
      <c r="G26" s="70"/>
      <c r="H26" s="70"/>
      <c r="I26" s="71"/>
    </row>
    <row r="27" spans="1:9" x14ac:dyDescent="0.25">
      <c r="A27" s="72" t="s">
        <v>47</v>
      </c>
      <c r="B27" s="70"/>
      <c r="C27" s="70"/>
      <c r="D27" s="70"/>
      <c r="E27" s="70"/>
      <c r="F27" s="70"/>
      <c r="G27" s="70"/>
      <c r="H27" s="70"/>
      <c r="I27" s="71"/>
    </row>
    <row r="28" spans="1:9" x14ac:dyDescent="0.25">
      <c r="A28" s="72" t="s">
        <v>46</v>
      </c>
      <c r="B28" s="70"/>
      <c r="C28" s="70"/>
      <c r="D28" s="70"/>
      <c r="E28" s="70"/>
      <c r="F28" s="70"/>
      <c r="G28" s="70"/>
      <c r="H28" s="70"/>
      <c r="I28" s="71"/>
    </row>
    <row r="29" spans="1:9" x14ac:dyDescent="0.25">
      <c r="A29" s="72"/>
      <c r="B29" s="70"/>
      <c r="C29" s="70"/>
      <c r="D29" s="70"/>
      <c r="E29" s="70"/>
      <c r="F29" s="70"/>
      <c r="G29" s="70"/>
      <c r="H29" s="70"/>
      <c r="I29" s="71"/>
    </row>
    <row r="30" spans="1:9" x14ac:dyDescent="0.25">
      <c r="A30" s="72" t="s">
        <v>44</v>
      </c>
      <c r="B30" s="70"/>
      <c r="C30" s="70"/>
      <c r="D30" s="70"/>
      <c r="E30" s="70"/>
      <c r="F30" s="70"/>
      <c r="G30" s="70"/>
      <c r="H30" s="70"/>
      <c r="I30" s="71"/>
    </row>
    <row r="31" spans="1:9" x14ac:dyDescent="0.25">
      <c r="A31" s="72" t="s">
        <v>45</v>
      </c>
      <c r="B31" s="70"/>
      <c r="C31" s="70"/>
      <c r="D31" s="70"/>
      <c r="E31" s="70"/>
      <c r="F31" s="70"/>
      <c r="G31" s="70"/>
      <c r="H31" s="70"/>
      <c r="I31" s="71"/>
    </row>
    <row r="32" spans="1:9" x14ac:dyDescent="0.25">
      <c r="A32" s="72"/>
      <c r="B32" s="70"/>
      <c r="C32" s="70"/>
      <c r="D32" s="70"/>
      <c r="E32" s="70"/>
      <c r="F32" s="70"/>
      <c r="G32" s="70"/>
      <c r="H32" s="70"/>
      <c r="I32" s="71"/>
    </row>
    <row r="33" spans="1:9" x14ac:dyDescent="0.25">
      <c r="A33" s="72" t="s">
        <v>73</v>
      </c>
      <c r="B33" s="70"/>
      <c r="C33" s="70"/>
      <c r="D33" s="70"/>
      <c r="E33" s="70"/>
      <c r="F33" s="70"/>
      <c r="G33" s="70"/>
      <c r="H33" s="70"/>
      <c r="I33" s="71"/>
    </row>
    <row r="34" spans="1:9" x14ac:dyDescent="0.25">
      <c r="A34" s="72" t="s">
        <v>41</v>
      </c>
      <c r="B34" s="70"/>
      <c r="C34" s="70"/>
      <c r="D34" s="70"/>
      <c r="E34" s="70"/>
      <c r="F34" s="70"/>
      <c r="G34" s="70"/>
      <c r="H34" s="70"/>
      <c r="I34" s="71"/>
    </row>
    <row r="35" spans="1:9" x14ac:dyDescent="0.25">
      <c r="A35" s="72"/>
      <c r="B35" s="70"/>
      <c r="C35" s="70"/>
      <c r="D35" s="70"/>
      <c r="E35" s="70"/>
      <c r="F35" s="70"/>
      <c r="G35" s="70"/>
      <c r="H35" s="70"/>
      <c r="I35" s="71"/>
    </row>
    <row r="36" spans="1:9" x14ac:dyDescent="0.25">
      <c r="A36" s="72" t="s">
        <v>42</v>
      </c>
      <c r="B36" s="70"/>
      <c r="C36" s="70"/>
      <c r="D36" s="70"/>
      <c r="E36" s="70"/>
      <c r="F36" s="70"/>
      <c r="G36" s="70"/>
      <c r="H36" s="70"/>
      <c r="I36" s="71"/>
    </row>
    <row r="37" spans="1:9" x14ac:dyDescent="0.25">
      <c r="A37" s="83" t="s">
        <v>43</v>
      </c>
      <c r="B37" s="84"/>
      <c r="C37" s="84"/>
      <c r="D37" s="84"/>
      <c r="E37" s="84"/>
      <c r="F37" s="84"/>
      <c r="G37" s="84"/>
      <c r="H37" s="84"/>
      <c r="I37" s="8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zoomScale="80" zoomScaleNormal="80" zoomScalePageLayoutView="90" workbookViewId="0">
      <selection activeCell="K4" sqref="K4"/>
    </sheetView>
  </sheetViews>
  <sheetFormatPr defaultColWidth="9.1796875" defaultRowHeight="13.5" x14ac:dyDescent="0.25"/>
  <cols>
    <col min="1" max="4" width="9.1796875" style="49" customWidth="1"/>
    <col min="5" max="5" width="9.54296875" style="49" bestFit="1" customWidth="1"/>
    <col min="6" max="8" width="9.1796875" style="49" customWidth="1"/>
    <col min="9" max="9" width="12" style="49" bestFit="1" customWidth="1"/>
    <col min="10" max="16384" width="9.1796875" style="49"/>
  </cols>
  <sheetData>
    <row r="1" spans="1:9" ht="48.75" customHeight="1" x14ac:dyDescent="0.25"/>
    <row r="2" spans="1:9" x14ac:dyDescent="0.25">
      <c r="A2" s="66"/>
      <c r="B2" s="67"/>
      <c r="C2" s="67"/>
      <c r="D2" s="67"/>
      <c r="E2" s="67"/>
      <c r="F2" s="67"/>
      <c r="G2" s="67"/>
      <c r="H2" s="67"/>
      <c r="I2" s="68"/>
    </row>
    <row r="3" spans="1:9" ht="22.5" x14ac:dyDescent="0.25">
      <c r="A3" s="69" t="s">
        <v>92</v>
      </c>
      <c r="B3" s="70"/>
      <c r="C3" s="70"/>
      <c r="D3" s="70"/>
      <c r="E3" s="70"/>
      <c r="F3" s="70"/>
      <c r="G3" s="70"/>
      <c r="H3" s="70"/>
      <c r="I3" s="71"/>
    </row>
    <row r="4" spans="1:9" x14ac:dyDescent="0.25">
      <c r="A4" s="72"/>
      <c r="B4" s="70"/>
      <c r="C4" s="70"/>
      <c r="D4" s="70"/>
      <c r="E4" s="70"/>
      <c r="F4" s="70"/>
      <c r="G4" s="70"/>
      <c r="H4" s="70"/>
      <c r="I4" s="71"/>
    </row>
    <row r="5" spans="1:9" x14ac:dyDescent="0.25">
      <c r="A5" s="72"/>
      <c r="B5" s="70"/>
      <c r="C5" s="70"/>
      <c r="D5" s="70"/>
      <c r="E5" s="70"/>
      <c r="F5" s="70"/>
      <c r="G5" s="70"/>
      <c r="H5" s="70"/>
      <c r="I5" s="71"/>
    </row>
    <row r="6" spans="1:9" s="50" customFormat="1" ht="14" x14ac:dyDescent="0.3">
      <c r="A6" s="73"/>
      <c r="B6" s="74"/>
      <c r="C6" s="74"/>
      <c r="D6" s="74"/>
      <c r="E6" s="74" t="s">
        <v>19</v>
      </c>
      <c r="F6" s="74" t="s">
        <v>20</v>
      </c>
      <c r="G6" s="74" t="s">
        <v>21</v>
      </c>
      <c r="H6" s="74"/>
      <c r="I6" s="75" t="s">
        <v>22</v>
      </c>
    </row>
    <row r="7" spans="1:9" s="50" customFormat="1" ht="14" x14ac:dyDescent="0.3">
      <c r="A7" s="73"/>
      <c r="B7" s="74"/>
      <c r="C7" s="74"/>
      <c r="D7" s="74"/>
      <c r="E7" s="76"/>
      <c r="F7" s="76"/>
      <c r="G7" s="76"/>
      <c r="H7" s="76"/>
      <c r="I7" s="77"/>
    </row>
    <row r="8" spans="1:9" ht="14" x14ac:dyDescent="0.3">
      <c r="A8" s="78" t="s">
        <v>27</v>
      </c>
      <c r="B8" s="70"/>
      <c r="C8" s="70"/>
      <c r="D8" s="70"/>
      <c r="E8" s="51"/>
      <c r="F8" s="51"/>
      <c r="G8" s="51"/>
      <c r="H8" s="51"/>
      <c r="I8" s="79"/>
    </row>
    <row r="9" spans="1:9" x14ac:dyDescent="0.25">
      <c r="A9" s="72"/>
      <c r="B9" s="70"/>
      <c r="C9" s="70"/>
      <c r="D9" s="70"/>
      <c r="E9" s="51"/>
      <c r="F9" s="51"/>
      <c r="G9" s="51"/>
      <c r="H9" s="51"/>
      <c r="I9" s="79"/>
    </row>
    <row r="10" spans="1:9" x14ac:dyDescent="0.25">
      <c r="A10" s="72"/>
      <c r="B10" s="70" t="s">
        <v>18</v>
      </c>
      <c r="C10" s="70"/>
      <c r="D10" s="70"/>
      <c r="E10" s="51">
        <f>'(Input) Calculator'!E34</f>
        <v>23760</v>
      </c>
      <c r="F10" s="51">
        <f>E10</f>
        <v>23760</v>
      </c>
      <c r="G10" s="51">
        <f>F10</f>
        <v>23760</v>
      </c>
      <c r="H10" s="51"/>
      <c r="I10" s="79">
        <f>SUM(E10:G10)</f>
        <v>71280</v>
      </c>
    </row>
    <row r="11" spans="1:9" x14ac:dyDescent="0.25">
      <c r="A11" s="72"/>
      <c r="B11" s="70"/>
      <c r="C11" s="70"/>
      <c r="D11" s="70"/>
      <c r="E11" s="51"/>
      <c r="F11" s="51"/>
      <c r="G11" s="51"/>
      <c r="H11" s="51"/>
      <c r="I11" s="79"/>
    </row>
    <row r="12" spans="1:9" x14ac:dyDescent="0.25">
      <c r="A12" s="72"/>
      <c r="B12" s="70" t="s">
        <v>36</v>
      </c>
      <c r="C12" s="70"/>
      <c r="D12" s="70"/>
      <c r="E12" s="51">
        <f>'(Input) Calculator'!E48</f>
        <v>0</v>
      </c>
      <c r="F12" s="51">
        <f>E12</f>
        <v>0</v>
      </c>
      <c r="G12" s="51">
        <f>F12</f>
        <v>0</v>
      </c>
      <c r="H12" s="51"/>
      <c r="I12" s="79">
        <f>SUM(E12:G12)</f>
        <v>0</v>
      </c>
    </row>
    <row r="13" spans="1:9" x14ac:dyDescent="0.25">
      <c r="A13" s="72"/>
      <c r="B13" s="70"/>
      <c r="C13" s="70"/>
      <c r="D13" s="70"/>
      <c r="E13" s="51"/>
      <c r="F13" s="51"/>
      <c r="G13" s="51"/>
      <c r="H13" s="51"/>
      <c r="I13" s="79"/>
    </row>
    <row r="14" spans="1:9" ht="14" x14ac:dyDescent="0.3">
      <c r="A14" s="72"/>
      <c r="B14" s="80" t="s">
        <v>28</v>
      </c>
      <c r="C14" s="70"/>
      <c r="D14" s="70"/>
      <c r="E14" s="52">
        <f>SUM(E8:E13)</f>
        <v>23760</v>
      </c>
      <c r="F14" s="52">
        <f>SUM(F8:F13)</f>
        <v>23760</v>
      </c>
      <c r="G14" s="52">
        <f>SUM(G8:G13)</f>
        <v>23760</v>
      </c>
      <c r="H14" s="51"/>
      <c r="I14" s="81">
        <f>SUM(I8:I13)</f>
        <v>71280</v>
      </c>
    </row>
    <row r="15" spans="1:9" x14ac:dyDescent="0.25">
      <c r="A15" s="72"/>
      <c r="B15" s="70"/>
      <c r="C15" s="70"/>
      <c r="D15" s="70"/>
      <c r="E15" s="51"/>
      <c r="F15" s="51"/>
      <c r="G15" s="51"/>
      <c r="H15" s="51"/>
      <c r="I15" s="79"/>
    </row>
    <row r="16" spans="1:9" x14ac:dyDescent="0.25">
      <c r="A16" s="72"/>
      <c r="B16" s="70"/>
      <c r="C16" s="70"/>
      <c r="D16" s="70"/>
      <c r="E16" s="51"/>
      <c r="F16" s="51"/>
      <c r="G16" s="51"/>
      <c r="H16" s="51"/>
      <c r="I16" s="79"/>
    </row>
    <row r="17" spans="1:9" ht="14" x14ac:dyDescent="0.3">
      <c r="A17" s="78" t="s">
        <v>79</v>
      </c>
      <c r="B17" s="70"/>
      <c r="C17" s="70"/>
      <c r="D17" s="70"/>
      <c r="E17" s="51"/>
      <c r="F17" s="51"/>
      <c r="G17" s="51"/>
      <c r="H17" s="51"/>
      <c r="I17" s="79"/>
    </row>
    <row r="18" spans="1:9" x14ac:dyDescent="0.25">
      <c r="A18" s="72"/>
      <c r="B18" s="70"/>
      <c r="C18" s="70"/>
      <c r="D18" s="70"/>
      <c r="E18" s="51"/>
      <c r="F18" s="51"/>
      <c r="G18" s="51"/>
      <c r="H18" s="51"/>
      <c r="I18" s="79"/>
    </row>
    <row r="19" spans="1:9" ht="14" x14ac:dyDescent="0.3">
      <c r="A19" s="78"/>
      <c r="B19" s="70" t="s">
        <v>18</v>
      </c>
      <c r="C19" s="70"/>
      <c r="D19" s="70"/>
      <c r="E19" s="51">
        <f>'(Input) Calculator'!F34</f>
        <v>14254</v>
      </c>
      <c r="F19" s="51">
        <f>'(Input) Calculator'!G34</f>
        <v>11880</v>
      </c>
      <c r="G19" s="51">
        <f>'(Input) Calculator'!H34</f>
        <v>9506</v>
      </c>
      <c r="H19" s="51"/>
      <c r="I19" s="79">
        <f>SUM(E19:G19)</f>
        <v>35640</v>
      </c>
    </row>
    <row r="20" spans="1:9" ht="14" x14ac:dyDescent="0.3">
      <c r="A20" s="78"/>
      <c r="B20" s="70"/>
      <c r="C20" s="70"/>
      <c r="D20" s="70"/>
      <c r="E20" s="51"/>
      <c r="F20" s="51"/>
      <c r="G20" s="51"/>
      <c r="H20" s="51"/>
      <c r="I20" s="79"/>
    </row>
    <row r="21" spans="1:9" ht="14" x14ac:dyDescent="0.3">
      <c r="A21" s="78"/>
      <c r="B21" s="70" t="s">
        <v>36</v>
      </c>
      <c r="C21" s="70"/>
      <c r="D21" s="70"/>
      <c r="E21" s="51">
        <f>'(Input) Calculator'!F48</f>
        <v>0</v>
      </c>
      <c r="F21" s="51">
        <f>'(Input) Calculator'!G48</f>
        <v>0</v>
      </c>
      <c r="G21" s="51">
        <f>'(Input) Calculator'!H48</f>
        <v>0</v>
      </c>
      <c r="H21" s="51"/>
      <c r="I21" s="79">
        <f t="shared" ref="I21" si="0">SUM(E21:G21)</f>
        <v>0</v>
      </c>
    </row>
    <row r="22" spans="1:9" ht="14" x14ac:dyDescent="0.3">
      <c r="A22" s="78"/>
      <c r="B22" s="70"/>
      <c r="C22" s="70"/>
      <c r="D22" s="70"/>
      <c r="E22" s="51"/>
      <c r="F22" s="51"/>
      <c r="G22" s="51"/>
      <c r="H22" s="51"/>
      <c r="I22" s="79"/>
    </row>
    <row r="23" spans="1:9" ht="14" x14ac:dyDescent="0.3">
      <c r="A23" s="78"/>
      <c r="B23" s="70" t="s">
        <v>91</v>
      </c>
      <c r="C23" s="70"/>
      <c r="D23" s="70"/>
      <c r="E23" s="51">
        <f>'(Input) Calculator'!F52</f>
        <v>26000</v>
      </c>
      <c r="F23" s="51">
        <f>'(Input) Calculator'!G52</f>
        <v>2500</v>
      </c>
      <c r="G23" s="51">
        <f>'(Input) Calculator'!H52</f>
        <v>2500</v>
      </c>
      <c r="H23" s="51"/>
      <c r="I23" s="79">
        <f t="shared" ref="I23" si="1">SUM(E23:G23)</f>
        <v>31000</v>
      </c>
    </row>
    <row r="24" spans="1:9" x14ac:dyDescent="0.25">
      <c r="A24" s="72"/>
      <c r="B24" s="70"/>
      <c r="C24" s="70"/>
      <c r="D24" s="70"/>
      <c r="E24" s="51"/>
      <c r="F24" s="51"/>
      <c r="G24" s="51"/>
      <c r="H24" s="51"/>
      <c r="I24" s="79"/>
    </row>
    <row r="25" spans="1:9" ht="14" x14ac:dyDescent="0.3">
      <c r="A25" s="72"/>
      <c r="B25" s="80" t="s">
        <v>28</v>
      </c>
      <c r="C25" s="70"/>
      <c r="D25" s="70"/>
      <c r="E25" s="52">
        <f>SUM(E19:E24)</f>
        <v>40254</v>
      </c>
      <c r="F25" s="52">
        <f t="shared" ref="F25:I25" si="2">SUM(F19:F24)</f>
        <v>14380</v>
      </c>
      <c r="G25" s="52">
        <f t="shared" si="2"/>
        <v>12006</v>
      </c>
      <c r="H25" s="51"/>
      <c r="I25" s="81">
        <f t="shared" si="2"/>
        <v>66640</v>
      </c>
    </row>
    <row r="26" spans="1:9" x14ac:dyDescent="0.25">
      <c r="A26" s="72"/>
      <c r="B26" s="70"/>
      <c r="C26" s="70"/>
      <c r="D26" s="70"/>
      <c r="E26" s="51"/>
      <c r="F26" s="51"/>
      <c r="G26" s="51"/>
      <c r="H26" s="51"/>
      <c r="I26" s="79"/>
    </row>
    <row r="27" spans="1:9" x14ac:dyDescent="0.25">
      <c r="A27" s="72"/>
      <c r="B27" s="70"/>
      <c r="C27" s="70"/>
      <c r="D27" s="70"/>
      <c r="E27" s="70"/>
      <c r="F27" s="70"/>
      <c r="G27" s="70"/>
      <c r="H27" s="70"/>
      <c r="I27" s="71"/>
    </row>
    <row r="28" spans="1:9" ht="14.5" thickBot="1" x14ac:dyDescent="0.35">
      <c r="A28" s="72"/>
      <c r="B28" s="80" t="s">
        <v>29</v>
      </c>
      <c r="C28" s="70"/>
      <c r="D28" s="70"/>
      <c r="E28" s="53">
        <f>E14-E25</f>
        <v>-16494</v>
      </c>
      <c r="F28" s="53">
        <f t="shared" ref="F28:I28" si="3">F14-F25</f>
        <v>9380</v>
      </c>
      <c r="G28" s="53">
        <f t="shared" si="3"/>
        <v>11754</v>
      </c>
      <c r="H28" s="70"/>
      <c r="I28" s="82">
        <f t="shared" si="3"/>
        <v>4640</v>
      </c>
    </row>
    <row r="29" spans="1:9" ht="14" thickTop="1" x14ac:dyDescent="0.25">
      <c r="A29" s="83"/>
      <c r="B29" s="84"/>
      <c r="C29" s="84"/>
      <c r="D29" s="84"/>
      <c r="E29" s="84"/>
      <c r="F29" s="84"/>
      <c r="G29" s="84"/>
      <c r="H29" s="84"/>
      <c r="I29" s="8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69"/>
  <sheetViews>
    <sheetView showGridLines="0" zoomScale="89" zoomScaleNormal="89" workbookViewId="0">
      <pane ySplit="2" topLeftCell="A46" activePane="bottomLeft" state="frozen"/>
      <selection pane="bottomLeft" activeCell="J16" sqref="J16"/>
    </sheetView>
  </sheetViews>
  <sheetFormatPr defaultRowHeight="14.5" x14ac:dyDescent="0.35"/>
  <cols>
    <col min="1" max="1" width="63.81640625" style="54" customWidth="1"/>
    <col min="2" max="2" width="11.81640625" bestFit="1" customWidth="1"/>
    <col min="3" max="3" width="12.7265625" style="31" bestFit="1" customWidth="1"/>
    <col min="4" max="4" width="11.81640625" style="31" bestFit="1" customWidth="1"/>
    <col min="5" max="8" width="11.54296875" style="40" customWidth="1"/>
  </cols>
  <sheetData>
    <row r="2" spans="1:8" ht="50" x14ac:dyDescent="0.35">
      <c r="A2" s="2" t="s">
        <v>88</v>
      </c>
      <c r="B2" s="86" t="s">
        <v>33</v>
      </c>
      <c r="C2" s="87"/>
      <c r="D2" s="88"/>
      <c r="E2" s="56" t="s">
        <v>25</v>
      </c>
      <c r="F2" s="57" t="s">
        <v>81</v>
      </c>
      <c r="G2" s="57" t="s">
        <v>82</v>
      </c>
      <c r="H2" s="57" t="s">
        <v>83</v>
      </c>
    </row>
    <row r="3" spans="1:8" x14ac:dyDescent="0.35">
      <c r="A3" s="8" t="s">
        <v>6</v>
      </c>
      <c r="B3" s="9"/>
      <c r="C3" s="4"/>
      <c r="D3" s="4"/>
      <c r="E3" s="22"/>
      <c r="F3" s="30"/>
      <c r="G3" s="30"/>
      <c r="H3" s="30"/>
    </row>
    <row r="4" spans="1:8" x14ac:dyDescent="0.35">
      <c r="A4" s="9" t="s">
        <v>71</v>
      </c>
      <c r="B4" s="63">
        <v>30000</v>
      </c>
      <c r="C4" s="5"/>
      <c r="D4" s="5"/>
      <c r="E4" s="22"/>
      <c r="F4" s="22"/>
      <c r="G4" s="22"/>
      <c r="H4" s="22"/>
    </row>
    <row r="5" spans="1:8" x14ac:dyDescent="0.35">
      <c r="A5" s="10" t="s">
        <v>26</v>
      </c>
      <c r="B5" s="17">
        <f>ROUND((B4*1.143)/1950,0)</f>
        <v>18</v>
      </c>
      <c r="C5" s="5"/>
      <c r="D5" s="5"/>
      <c r="E5" s="22"/>
      <c r="F5" s="22"/>
      <c r="G5" s="22"/>
      <c r="H5" s="22"/>
    </row>
    <row r="6" spans="1:8" x14ac:dyDescent="0.35">
      <c r="A6" s="15"/>
      <c r="B6" s="15"/>
      <c r="C6" s="16"/>
      <c r="D6" s="25"/>
      <c r="E6" s="37"/>
      <c r="F6" s="37"/>
      <c r="G6" s="37"/>
      <c r="H6" s="37"/>
    </row>
    <row r="7" spans="1:8" x14ac:dyDescent="0.35">
      <c r="A7" s="36" t="s">
        <v>87</v>
      </c>
      <c r="B7" s="15"/>
      <c r="C7" s="35"/>
      <c r="D7" s="25"/>
      <c r="E7" s="37"/>
      <c r="F7" s="37"/>
      <c r="G7" s="37"/>
      <c r="H7" s="37"/>
    </row>
    <row r="8" spans="1:8" x14ac:dyDescent="0.35">
      <c r="A8" s="13" t="s">
        <v>74</v>
      </c>
      <c r="B8" s="64">
        <v>26000</v>
      </c>
      <c r="D8" s="26"/>
      <c r="E8" s="26"/>
      <c r="F8" s="37"/>
      <c r="G8" s="37"/>
      <c r="H8" s="37"/>
    </row>
    <row r="9" spans="1:8" x14ac:dyDescent="0.35">
      <c r="A9" s="14" t="s">
        <v>75</v>
      </c>
      <c r="B9" s="64">
        <v>2500</v>
      </c>
      <c r="D9" s="27"/>
      <c r="E9" s="29"/>
      <c r="F9" s="37"/>
      <c r="G9" s="37"/>
      <c r="H9" s="37"/>
    </row>
    <row r="10" spans="1:8" x14ac:dyDescent="0.35">
      <c r="A10" s="10"/>
      <c r="B10" s="17"/>
      <c r="C10" s="5"/>
      <c r="D10" s="5"/>
      <c r="E10" s="22"/>
      <c r="F10" s="22"/>
      <c r="G10" s="22"/>
      <c r="H10" s="22"/>
    </row>
    <row r="11" spans="1:8" x14ac:dyDescent="0.35">
      <c r="A11" s="10"/>
      <c r="B11" s="42" t="s">
        <v>19</v>
      </c>
      <c r="C11" s="43" t="s">
        <v>20</v>
      </c>
      <c r="D11" s="43" t="s">
        <v>21</v>
      </c>
      <c r="E11" s="22"/>
      <c r="F11" s="22"/>
      <c r="G11" s="22"/>
      <c r="H11" s="22"/>
    </row>
    <row r="12" spans="1:8" x14ac:dyDescent="0.35">
      <c r="A12" s="10"/>
      <c r="B12" s="17"/>
      <c r="C12" s="5"/>
      <c r="D12" s="5"/>
      <c r="E12" s="22"/>
      <c r="F12" s="22"/>
      <c r="G12" s="22"/>
      <c r="H12" s="22"/>
    </row>
    <row r="13" spans="1:8" x14ac:dyDescent="0.35">
      <c r="A13" s="10" t="s">
        <v>76</v>
      </c>
      <c r="B13" s="61">
        <v>0.4</v>
      </c>
      <c r="C13" s="62">
        <v>0.5</v>
      </c>
      <c r="D13" s="62">
        <v>0.6</v>
      </c>
      <c r="E13" s="22"/>
      <c r="F13" s="22"/>
      <c r="G13" s="22"/>
      <c r="H13" s="22"/>
    </row>
    <row r="14" spans="1:8" x14ac:dyDescent="0.35">
      <c r="A14" s="10"/>
      <c r="B14" s="17"/>
      <c r="C14" s="5"/>
      <c r="D14" s="5"/>
      <c r="E14" s="22"/>
      <c r="F14" s="22"/>
      <c r="G14" s="22"/>
      <c r="H14" s="22"/>
    </row>
    <row r="15" spans="1:8" x14ac:dyDescent="0.35">
      <c r="A15" s="18" t="s">
        <v>37</v>
      </c>
      <c r="B15" s="17"/>
      <c r="C15" s="5"/>
      <c r="D15" s="5"/>
      <c r="E15" s="22"/>
      <c r="F15" s="22"/>
      <c r="G15" s="22"/>
      <c r="H15" s="22"/>
    </row>
    <row r="16" spans="1:8" ht="28" x14ac:dyDescent="0.35">
      <c r="A16" s="18"/>
      <c r="B16" s="3" t="s">
        <v>7</v>
      </c>
      <c r="C16" s="3" t="s">
        <v>24</v>
      </c>
      <c r="D16" s="3" t="s">
        <v>8</v>
      </c>
      <c r="E16" s="22"/>
      <c r="F16" s="22"/>
      <c r="G16" s="22"/>
      <c r="H16" s="22"/>
    </row>
    <row r="17" spans="1:8" x14ac:dyDescent="0.35">
      <c r="A17" s="9" t="s">
        <v>23</v>
      </c>
      <c r="B17" s="9"/>
      <c r="C17" s="5"/>
      <c r="D17" s="5"/>
      <c r="E17" s="22"/>
      <c r="F17" s="22"/>
      <c r="G17" s="22"/>
      <c r="H17" s="22"/>
    </row>
    <row r="18" spans="1:8" ht="25" x14ac:dyDescent="0.35">
      <c r="A18" s="11" t="s">
        <v>70</v>
      </c>
      <c r="B18" s="65">
        <v>30</v>
      </c>
      <c r="C18" s="65">
        <v>1</v>
      </c>
      <c r="D18" s="7">
        <f>SUM(B18*C18*12)</f>
        <v>360</v>
      </c>
      <c r="E18" s="22">
        <f>ROUND(D18*$B$5,0)</f>
        <v>6480</v>
      </c>
      <c r="F18" s="22">
        <f>ROUND($E18*(1-B$13),0)</f>
        <v>3888</v>
      </c>
      <c r="G18" s="22">
        <f>ROUND($E18*(1-C$13),0)</f>
        <v>3240</v>
      </c>
      <c r="H18" s="22">
        <f>ROUND($E18*(1-D$13),0)</f>
        <v>2592</v>
      </c>
    </row>
    <row r="19" spans="1:8" ht="25" x14ac:dyDescent="0.35">
      <c r="A19" s="9" t="s">
        <v>17</v>
      </c>
      <c r="B19" s="5"/>
      <c r="C19" s="5"/>
      <c r="D19" s="7"/>
      <c r="E19" s="22"/>
      <c r="F19" s="22"/>
      <c r="G19" s="22"/>
      <c r="H19" s="22"/>
    </row>
    <row r="20" spans="1:8" x14ac:dyDescent="0.35">
      <c r="A20" s="10" t="s">
        <v>10</v>
      </c>
      <c r="B20" s="65">
        <v>1</v>
      </c>
      <c r="C20" s="65">
        <v>20</v>
      </c>
      <c r="D20" s="7">
        <f t="shared" ref="D20:D25" si="0">SUM(B20*C20*12)</f>
        <v>240</v>
      </c>
      <c r="E20" s="22">
        <f t="shared" ref="E20:E25" si="1">ROUND(D20*$B$5,0)</f>
        <v>4320</v>
      </c>
      <c r="F20" s="22">
        <f t="shared" ref="F20:H24" si="2">ROUND($E20*(1-B$13),0)</f>
        <v>2592</v>
      </c>
      <c r="G20" s="22">
        <f t="shared" si="2"/>
        <v>2160</v>
      </c>
      <c r="H20" s="22">
        <f t="shared" si="2"/>
        <v>1728</v>
      </c>
    </row>
    <row r="21" spans="1:8" x14ac:dyDescent="0.35">
      <c r="A21" s="10" t="s">
        <v>11</v>
      </c>
      <c r="B21" s="65">
        <v>1</v>
      </c>
      <c r="C21" s="65">
        <v>20</v>
      </c>
      <c r="D21" s="7">
        <f t="shared" si="0"/>
        <v>240</v>
      </c>
      <c r="E21" s="22">
        <f t="shared" si="1"/>
        <v>4320</v>
      </c>
      <c r="F21" s="22">
        <f t="shared" si="2"/>
        <v>2592</v>
      </c>
      <c r="G21" s="22">
        <f t="shared" si="2"/>
        <v>2160</v>
      </c>
      <c r="H21" s="22">
        <f t="shared" si="2"/>
        <v>1728</v>
      </c>
    </row>
    <row r="22" spans="1:8" x14ac:dyDescent="0.35">
      <c r="A22" s="10" t="s">
        <v>15</v>
      </c>
      <c r="B22" s="65">
        <v>1</v>
      </c>
      <c r="C22" s="65">
        <v>20</v>
      </c>
      <c r="D22" s="7">
        <f t="shared" si="0"/>
        <v>240</v>
      </c>
      <c r="E22" s="22">
        <f t="shared" si="1"/>
        <v>4320</v>
      </c>
      <c r="F22" s="22">
        <f t="shared" si="2"/>
        <v>2592</v>
      </c>
      <c r="G22" s="22">
        <f t="shared" si="2"/>
        <v>2160</v>
      </c>
      <c r="H22" s="22">
        <f t="shared" si="2"/>
        <v>1728</v>
      </c>
    </row>
    <row r="23" spans="1:8" x14ac:dyDescent="0.35">
      <c r="A23" s="10" t="s">
        <v>5</v>
      </c>
      <c r="B23" s="65">
        <v>0</v>
      </c>
      <c r="C23" s="65">
        <v>0</v>
      </c>
      <c r="D23" s="7">
        <f t="shared" si="0"/>
        <v>0</v>
      </c>
      <c r="E23" s="22">
        <f t="shared" si="1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</row>
    <row r="24" spans="1:8" x14ac:dyDescent="0.35">
      <c r="A24" s="10" t="s">
        <v>9</v>
      </c>
      <c r="B24" s="65">
        <v>0</v>
      </c>
      <c r="C24" s="65">
        <v>0</v>
      </c>
      <c r="D24" s="7">
        <f t="shared" si="0"/>
        <v>0</v>
      </c>
      <c r="E24" s="22">
        <f t="shared" si="1"/>
        <v>0</v>
      </c>
      <c r="F24" s="22">
        <f t="shared" si="2"/>
        <v>0</v>
      </c>
      <c r="G24" s="22">
        <f t="shared" si="2"/>
        <v>0</v>
      </c>
      <c r="H24" s="22">
        <f t="shared" si="2"/>
        <v>0</v>
      </c>
    </row>
    <row r="25" spans="1:8" x14ac:dyDescent="0.35">
      <c r="A25" s="10" t="s">
        <v>14</v>
      </c>
      <c r="B25" s="65">
        <v>0</v>
      </c>
      <c r="C25" s="65">
        <v>0</v>
      </c>
      <c r="D25" s="7">
        <f t="shared" si="0"/>
        <v>0</v>
      </c>
      <c r="E25" s="22">
        <f t="shared" si="1"/>
        <v>0</v>
      </c>
      <c r="F25" s="22">
        <f>ROUND(E25*(1-$B$13),0)</f>
        <v>0</v>
      </c>
      <c r="G25" s="22">
        <f>ROUND(F25*(1-$B$13),0)</f>
        <v>0</v>
      </c>
      <c r="H25" s="22">
        <f>ROUND(G25*(1-$B$13),0)</f>
        <v>0</v>
      </c>
    </row>
    <row r="26" spans="1:8" x14ac:dyDescent="0.35">
      <c r="A26" s="9" t="s">
        <v>16</v>
      </c>
      <c r="B26" s="5"/>
      <c r="C26" s="5"/>
      <c r="D26" s="6"/>
      <c r="E26" s="22"/>
      <c r="F26" s="22"/>
      <c r="G26" s="22"/>
      <c r="H26" s="22"/>
    </row>
    <row r="27" spans="1:8" x14ac:dyDescent="0.35">
      <c r="A27" s="10" t="s">
        <v>0</v>
      </c>
      <c r="B27" s="65">
        <v>4</v>
      </c>
      <c r="C27" s="65">
        <v>1</v>
      </c>
      <c r="D27" s="7">
        <f t="shared" ref="D27:D32" si="3">SUM(B27*C27*12)</f>
        <v>48</v>
      </c>
      <c r="E27" s="22">
        <f t="shared" ref="E27:E32" si="4">ROUND(D27*$B$5,0)</f>
        <v>864</v>
      </c>
      <c r="F27" s="22">
        <f t="shared" ref="F27:H32" si="5">ROUND($E27*(1-B$13),0)</f>
        <v>518</v>
      </c>
      <c r="G27" s="22">
        <f t="shared" si="5"/>
        <v>432</v>
      </c>
      <c r="H27" s="22">
        <f t="shared" si="5"/>
        <v>346</v>
      </c>
    </row>
    <row r="28" spans="1:8" x14ac:dyDescent="0.35">
      <c r="A28" s="10" t="s">
        <v>1</v>
      </c>
      <c r="B28" s="65">
        <v>0</v>
      </c>
      <c r="C28" s="65">
        <v>0</v>
      </c>
      <c r="D28" s="7">
        <f t="shared" si="3"/>
        <v>0</v>
      </c>
      <c r="E28" s="22">
        <f t="shared" si="4"/>
        <v>0</v>
      </c>
      <c r="F28" s="22">
        <f t="shared" si="5"/>
        <v>0</v>
      </c>
      <c r="G28" s="22">
        <f t="shared" si="5"/>
        <v>0</v>
      </c>
      <c r="H28" s="22">
        <f t="shared" si="5"/>
        <v>0</v>
      </c>
    </row>
    <row r="29" spans="1:8" x14ac:dyDescent="0.35">
      <c r="A29" s="10" t="s">
        <v>2</v>
      </c>
      <c r="B29" s="65">
        <v>4</v>
      </c>
      <c r="C29" s="65">
        <v>1</v>
      </c>
      <c r="D29" s="7">
        <f t="shared" si="3"/>
        <v>48</v>
      </c>
      <c r="E29" s="22">
        <f t="shared" si="4"/>
        <v>864</v>
      </c>
      <c r="F29" s="22">
        <f t="shared" si="5"/>
        <v>518</v>
      </c>
      <c r="G29" s="22">
        <f t="shared" si="5"/>
        <v>432</v>
      </c>
      <c r="H29" s="22">
        <f t="shared" si="5"/>
        <v>346</v>
      </c>
    </row>
    <row r="30" spans="1:8" x14ac:dyDescent="0.35">
      <c r="A30" s="10" t="s">
        <v>3</v>
      </c>
      <c r="B30" s="65">
        <v>4</v>
      </c>
      <c r="C30" s="65">
        <v>1</v>
      </c>
      <c r="D30" s="7">
        <f t="shared" si="3"/>
        <v>48</v>
      </c>
      <c r="E30" s="22">
        <f t="shared" si="4"/>
        <v>864</v>
      </c>
      <c r="F30" s="22">
        <f t="shared" si="5"/>
        <v>518</v>
      </c>
      <c r="G30" s="22">
        <f t="shared" si="5"/>
        <v>432</v>
      </c>
      <c r="H30" s="22">
        <f t="shared" si="5"/>
        <v>346</v>
      </c>
    </row>
    <row r="31" spans="1:8" x14ac:dyDescent="0.35">
      <c r="A31" s="10" t="s">
        <v>12</v>
      </c>
      <c r="B31" s="65">
        <v>4</v>
      </c>
      <c r="C31" s="65">
        <v>1</v>
      </c>
      <c r="D31" s="7">
        <f t="shared" si="3"/>
        <v>48</v>
      </c>
      <c r="E31" s="22">
        <f t="shared" si="4"/>
        <v>864</v>
      </c>
      <c r="F31" s="22">
        <f t="shared" si="5"/>
        <v>518</v>
      </c>
      <c r="G31" s="22">
        <f t="shared" si="5"/>
        <v>432</v>
      </c>
      <c r="H31" s="22">
        <f t="shared" si="5"/>
        <v>346</v>
      </c>
    </row>
    <row r="32" spans="1:8" x14ac:dyDescent="0.35">
      <c r="A32" s="10" t="s">
        <v>4</v>
      </c>
      <c r="B32" s="65">
        <v>4</v>
      </c>
      <c r="C32" s="65">
        <v>1</v>
      </c>
      <c r="D32" s="7">
        <f t="shared" si="3"/>
        <v>48</v>
      </c>
      <c r="E32" s="22">
        <f t="shared" si="4"/>
        <v>864</v>
      </c>
      <c r="F32" s="22">
        <f t="shared" si="5"/>
        <v>518</v>
      </c>
      <c r="G32" s="22">
        <f t="shared" si="5"/>
        <v>432</v>
      </c>
      <c r="H32" s="22">
        <f t="shared" si="5"/>
        <v>346</v>
      </c>
    </row>
    <row r="33" spans="1:8" x14ac:dyDescent="0.35">
      <c r="A33" s="10"/>
      <c r="B33" s="10"/>
      <c r="C33" s="7"/>
      <c r="D33" s="7"/>
      <c r="E33" s="22"/>
      <c r="F33" s="22"/>
      <c r="G33" s="22"/>
      <c r="H33" s="22"/>
    </row>
    <row r="34" spans="1:8" x14ac:dyDescent="0.35">
      <c r="A34" s="19" t="s">
        <v>35</v>
      </c>
      <c r="B34" s="10"/>
      <c r="C34" s="7"/>
      <c r="D34" s="7"/>
      <c r="E34" s="23">
        <f>SUM(E18:E33)</f>
        <v>23760</v>
      </c>
      <c r="F34" s="23">
        <f>SUM(F18:F33)</f>
        <v>14254</v>
      </c>
      <c r="G34" s="23">
        <f t="shared" ref="G34:H34" si="6">SUM(G18:G33)</f>
        <v>11880</v>
      </c>
      <c r="H34" s="23">
        <f t="shared" si="6"/>
        <v>9506</v>
      </c>
    </row>
    <row r="35" spans="1:8" x14ac:dyDescent="0.35">
      <c r="A35" s="10"/>
      <c r="B35" s="10"/>
      <c r="C35" s="7"/>
      <c r="D35" s="7"/>
      <c r="E35" s="22"/>
      <c r="F35" s="22"/>
      <c r="G35" s="22"/>
      <c r="H35" s="22"/>
    </row>
    <row r="36" spans="1:8" x14ac:dyDescent="0.35">
      <c r="A36" s="20" t="s">
        <v>31</v>
      </c>
      <c r="B36" s="10"/>
      <c r="C36" s="7"/>
      <c r="D36" s="7"/>
      <c r="E36" s="22"/>
      <c r="F36" s="22"/>
      <c r="G36" s="22"/>
      <c r="H36" s="22"/>
    </row>
    <row r="37" spans="1:8" x14ac:dyDescent="0.35">
      <c r="A37" s="9"/>
      <c r="B37" s="9"/>
      <c r="C37" s="5"/>
      <c r="D37" s="5"/>
      <c r="E37" s="22"/>
      <c r="F37" s="22"/>
      <c r="G37" s="22"/>
      <c r="H37" s="22"/>
    </row>
    <row r="38" spans="1:8" x14ac:dyDescent="0.35">
      <c r="A38" s="10" t="s">
        <v>13</v>
      </c>
      <c r="B38" s="63">
        <v>0</v>
      </c>
      <c r="D38" s="5"/>
      <c r="E38" s="22">
        <f>ROUND(B38*12,0)</f>
        <v>0</v>
      </c>
      <c r="F38" s="22">
        <v>0</v>
      </c>
      <c r="G38" s="22">
        <f>F38</f>
        <v>0</v>
      </c>
      <c r="H38" s="22">
        <f>G38</f>
        <v>0</v>
      </c>
    </row>
    <row r="39" spans="1:8" ht="25" x14ac:dyDescent="0.35">
      <c r="A39" s="10" t="s">
        <v>89</v>
      </c>
      <c r="B39" s="63">
        <v>0</v>
      </c>
      <c r="D39" s="5"/>
      <c r="E39" s="22">
        <f t="shared" ref="E39:E41" si="7">ROUND(B39*12,0)</f>
        <v>0</v>
      </c>
      <c r="F39" s="22">
        <v>0</v>
      </c>
      <c r="G39" s="22">
        <f t="shared" ref="G39:H41" si="8">F39</f>
        <v>0</v>
      </c>
      <c r="H39" s="22">
        <f t="shared" si="8"/>
        <v>0</v>
      </c>
    </row>
    <row r="40" spans="1:8" x14ac:dyDescent="0.35">
      <c r="A40" s="14" t="s">
        <v>77</v>
      </c>
      <c r="B40" s="63">
        <v>0</v>
      </c>
      <c r="D40" s="5"/>
      <c r="E40" s="22">
        <f t="shared" si="7"/>
        <v>0</v>
      </c>
      <c r="F40" s="22">
        <v>0</v>
      </c>
      <c r="G40" s="22">
        <f t="shared" si="8"/>
        <v>0</v>
      </c>
      <c r="H40" s="22">
        <f t="shared" si="8"/>
        <v>0</v>
      </c>
    </row>
    <row r="41" spans="1:8" x14ac:dyDescent="0.35">
      <c r="A41" s="10" t="s">
        <v>30</v>
      </c>
      <c r="B41" s="63">
        <v>0</v>
      </c>
      <c r="D41" s="5"/>
      <c r="E41" s="22">
        <f t="shared" si="7"/>
        <v>0</v>
      </c>
      <c r="F41" s="22">
        <f>E41</f>
        <v>0</v>
      </c>
      <c r="G41" s="22">
        <f t="shared" si="8"/>
        <v>0</v>
      </c>
      <c r="H41" s="22">
        <f t="shared" si="8"/>
        <v>0</v>
      </c>
    </row>
    <row r="42" spans="1:8" x14ac:dyDescent="0.35">
      <c r="A42" s="10"/>
      <c r="B42" s="63"/>
      <c r="D42" s="5"/>
      <c r="E42" s="22"/>
      <c r="F42" s="22"/>
      <c r="G42" s="22"/>
      <c r="H42" s="22"/>
    </row>
    <row r="43" spans="1:8" x14ac:dyDescent="0.35">
      <c r="A43" s="20" t="s">
        <v>38</v>
      </c>
      <c r="B43" s="63"/>
      <c r="D43" s="5"/>
      <c r="E43" s="22"/>
      <c r="F43" s="22"/>
      <c r="G43" s="22"/>
      <c r="H43" s="22"/>
    </row>
    <row r="44" spans="1:8" x14ac:dyDescent="0.35">
      <c r="A44" s="10"/>
      <c r="B44" s="63"/>
      <c r="D44" s="5"/>
      <c r="E44" s="22"/>
      <c r="F44" s="22"/>
      <c r="G44" s="22"/>
      <c r="H44" s="22"/>
    </row>
    <row r="45" spans="1:8" ht="37.5" x14ac:dyDescent="0.35">
      <c r="A45" s="14" t="s">
        <v>84</v>
      </c>
      <c r="B45" s="63">
        <v>0</v>
      </c>
      <c r="D45" s="5"/>
      <c r="E45" s="22">
        <f>B45</f>
        <v>0</v>
      </c>
      <c r="F45" s="22">
        <f>ROUND(E45*0.9,0)</f>
        <v>0</v>
      </c>
      <c r="G45" s="22">
        <f t="shared" ref="G45:H45" si="9">ROUND(F45*0.9,0)</f>
        <v>0</v>
      </c>
      <c r="H45" s="22">
        <f t="shared" si="9"/>
        <v>0</v>
      </c>
    </row>
    <row r="46" spans="1:8" ht="25" x14ac:dyDescent="0.35">
      <c r="A46" s="14" t="s">
        <v>85</v>
      </c>
      <c r="B46" s="31"/>
      <c r="C46" s="34"/>
      <c r="D46" s="5"/>
      <c r="E46" s="22"/>
      <c r="F46" s="22"/>
      <c r="G46" s="22"/>
      <c r="H46" s="22"/>
    </row>
    <row r="47" spans="1:8" x14ac:dyDescent="0.35">
      <c r="A47" s="14"/>
      <c r="B47" s="31"/>
      <c r="C47" s="34"/>
      <c r="D47" s="5"/>
      <c r="E47" s="22"/>
      <c r="F47" s="22"/>
      <c r="G47" s="22"/>
      <c r="H47" s="22"/>
    </row>
    <row r="48" spans="1:8" x14ac:dyDescent="0.35">
      <c r="A48" s="21" t="s">
        <v>34</v>
      </c>
      <c r="B48" s="14"/>
      <c r="C48" s="14"/>
      <c r="D48" s="28"/>
      <c r="E48" s="23">
        <f>SUM(E38:E45)</f>
        <v>0</v>
      </c>
      <c r="F48" s="23">
        <f t="shared" ref="F48:H48" si="10">SUM(F38:F45)</f>
        <v>0</v>
      </c>
      <c r="G48" s="23">
        <f t="shared" si="10"/>
        <v>0</v>
      </c>
      <c r="H48" s="23">
        <f t="shared" si="10"/>
        <v>0</v>
      </c>
    </row>
    <row r="49" spans="1:8" x14ac:dyDescent="0.35">
      <c r="B49" s="14"/>
      <c r="C49" s="14"/>
      <c r="D49" s="28"/>
      <c r="E49" s="22"/>
      <c r="F49" s="22"/>
      <c r="G49" s="22"/>
      <c r="H49" s="22"/>
    </row>
    <row r="50" spans="1:8" x14ac:dyDescent="0.35">
      <c r="A50" s="44" t="s">
        <v>32</v>
      </c>
      <c r="B50" s="12"/>
      <c r="D50" s="24"/>
      <c r="E50" s="38">
        <f>E48+E34</f>
        <v>23760</v>
      </c>
      <c r="F50" s="38">
        <f t="shared" ref="F50:H50" si="11">F48+F34</f>
        <v>14254</v>
      </c>
      <c r="G50" s="38">
        <f t="shared" si="11"/>
        <v>11880</v>
      </c>
      <c r="H50" s="38">
        <f t="shared" si="11"/>
        <v>9506</v>
      </c>
    </row>
    <row r="51" spans="1:8" x14ac:dyDescent="0.35">
      <c r="A51" s="14"/>
      <c r="B51" s="31"/>
      <c r="C51" s="34"/>
      <c r="D51" s="27"/>
      <c r="E51" s="29"/>
      <c r="F51" s="37"/>
      <c r="G51" s="37"/>
      <c r="H51" s="37"/>
    </row>
    <row r="52" spans="1:8" x14ac:dyDescent="0.35">
      <c r="A52" s="14" t="s">
        <v>86</v>
      </c>
      <c r="B52" s="31"/>
      <c r="C52" s="34"/>
      <c r="D52" s="27"/>
      <c r="E52" s="29"/>
      <c r="F52" s="37">
        <f>B8</f>
        <v>26000</v>
      </c>
      <c r="G52" s="37">
        <f>B9</f>
        <v>2500</v>
      </c>
      <c r="H52" s="37">
        <f>G52</f>
        <v>2500</v>
      </c>
    </row>
    <row r="53" spans="1:8" x14ac:dyDescent="0.35">
      <c r="A53" s="14"/>
      <c r="B53" s="31"/>
      <c r="C53" s="34"/>
      <c r="D53" s="27"/>
      <c r="E53" s="29"/>
      <c r="F53" s="37"/>
      <c r="G53" s="37"/>
      <c r="H53" s="37"/>
    </row>
    <row r="54" spans="1:8" ht="15" thickBot="1" x14ac:dyDescent="0.4">
      <c r="A54" s="48" t="s">
        <v>28</v>
      </c>
      <c r="B54" s="45"/>
      <c r="C54" s="46"/>
      <c r="D54" s="47"/>
      <c r="E54" s="41">
        <f>SUM(E50:E53)</f>
        <v>23760</v>
      </c>
      <c r="F54" s="41">
        <f t="shared" ref="F54:H54" si="12">SUM(F50:F53)</f>
        <v>40254</v>
      </c>
      <c r="G54" s="41">
        <f t="shared" si="12"/>
        <v>14380</v>
      </c>
      <c r="H54" s="41">
        <f t="shared" si="12"/>
        <v>12006</v>
      </c>
    </row>
    <row r="55" spans="1:8" ht="15" thickTop="1" x14ac:dyDescent="0.35">
      <c r="C55"/>
      <c r="D55"/>
      <c r="E55"/>
      <c r="F55"/>
      <c r="G55"/>
      <c r="H55"/>
    </row>
    <row r="56" spans="1:8" x14ac:dyDescent="0.35">
      <c r="C56"/>
      <c r="D56"/>
      <c r="E56"/>
      <c r="F56"/>
      <c r="G56"/>
      <c r="H56"/>
    </row>
    <row r="57" spans="1:8" x14ac:dyDescent="0.35">
      <c r="C57"/>
      <c r="D57"/>
      <c r="E57"/>
      <c r="F57"/>
      <c r="G57"/>
      <c r="H57"/>
    </row>
    <row r="58" spans="1:8" x14ac:dyDescent="0.35">
      <c r="C58"/>
      <c r="D58"/>
      <c r="E58"/>
      <c r="F58"/>
      <c r="G58"/>
      <c r="H58"/>
    </row>
    <row r="59" spans="1:8" x14ac:dyDescent="0.35">
      <c r="C59"/>
      <c r="D59"/>
      <c r="E59"/>
      <c r="F59"/>
      <c r="G59"/>
      <c r="H59"/>
    </row>
    <row r="60" spans="1:8" x14ac:dyDescent="0.35">
      <c r="C60"/>
      <c r="D60"/>
      <c r="E60"/>
      <c r="F60"/>
      <c r="G60"/>
      <c r="H60"/>
    </row>
    <row r="61" spans="1:8" x14ac:dyDescent="0.35">
      <c r="C61"/>
      <c r="D61"/>
      <c r="E61"/>
      <c r="F61"/>
      <c r="G61"/>
      <c r="H61"/>
    </row>
    <row r="62" spans="1:8" x14ac:dyDescent="0.35">
      <c r="A62" s="55"/>
      <c r="B62" s="1"/>
      <c r="C62" s="32"/>
      <c r="D62" s="32"/>
      <c r="E62" s="39"/>
      <c r="F62" s="39"/>
      <c r="G62" s="39"/>
      <c r="H62" s="39"/>
    </row>
    <row r="63" spans="1:8" x14ac:dyDescent="0.35">
      <c r="C63" s="33"/>
      <c r="D63" s="33"/>
    </row>
    <row r="64" spans="1:8" x14ac:dyDescent="0.35">
      <c r="C64" s="33"/>
      <c r="D64" s="33"/>
    </row>
    <row r="65" spans="3:4" x14ac:dyDescent="0.35">
      <c r="C65" s="33"/>
      <c r="D65" s="33"/>
    </row>
    <row r="66" spans="3:4" x14ac:dyDescent="0.35">
      <c r="C66" s="33"/>
      <c r="D66" s="33"/>
    </row>
    <row r="67" spans="3:4" x14ac:dyDescent="0.35">
      <c r="C67" s="33"/>
      <c r="D67" s="33"/>
    </row>
    <row r="68" spans="3:4" x14ac:dyDescent="0.35">
      <c r="C68" s="33"/>
      <c r="D68" s="33"/>
    </row>
    <row r="69" spans="3:4" x14ac:dyDescent="0.35">
      <c r="C69" s="33"/>
      <c r="D69" s="33"/>
    </row>
  </sheetData>
  <mergeCells count="1">
    <mergeCell ref="B2:D2"/>
  </mergeCells>
  <pageMargins left="0.25" right="0.25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3"/>
  <sheetViews>
    <sheetView tabSelected="1" workbookViewId="0">
      <selection activeCell="K4" sqref="K4"/>
    </sheetView>
  </sheetViews>
  <sheetFormatPr defaultRowHeight="14.5" x14ac:dyDescent="0.35"/>
  <cols>
    <col min="3" max="3" width="42.26953125" bestFit="1" customWidth="1"/>
    <col min="5" max="5" width="11.36328125" bestFit="1" customWidth="1"/>
  </cols>
  <sheetData>
    <row r="2" spans="2:7" x14ac:dyDescent="0.35">
      <c r="D2" t="s">
        <v>48</v>
      </c>
      <c r="E2" t="s">
        <v>80</v>
      </c>
      <c r="F2" t="s">
        <v>49</v>
      </c>
      <c r="G2" t="s">
        <v>50</v>
      </c>
    </row>
    <row r="4" spans="2:7" x14ac:dyDescent="0.35">
      <c r="B4" t="s">
        <v>51</v>
      </c>
      <c r="C4" t="s">
        <v>52</v>
      </c>
      <c r="D4">
        <v>30</v>
      </c>
      <c r="E4">
        <v>30</v>
      </c>
    </row>
    <row r="5" spans="2:7" x14ac:dyDescent="0.35">
      <c r="B5" t="s">
        <v>53</v>
      </c>
      <c r="C5" t="s">
        <v>54</v>
      </c>
      <c r="D5">
        <v>3</v>
      </c>
      <c r="E5">
        <v>3</v>
      </c>
    </row>
    <row r="6" spans="2:7" s="58" customFormat="1" x14ac:dyDescent="0.35">
      <c r="B6" s="58" t="s">
        <v>55</v>
      </c>
      <c r="C6" s="58" t="s">
        <v>56</v>
      </c>
      <c r="D6" s="58">
        <f>D4*D5</f>
        <v>90</v>
      </c>
      <c r="E6" s="58">
        <v>90</v>
      </c>
    </row>
    <row r="7" spans="2:7" x14ac:dyDescent="0.35">
      <c r="B7" t="s">
        <v>57</v>
      </c>
      <c r="C7" t="s">
        <v>58</v>
      </c>
      <c r="D7">
        <v>5</v>
      </c>
      <c r="E7">
        <v>2</v>
      </c>
    </row>
    <row r="8" spans="2:7" x14ac:dyDescent="0.35">
      <c r="B8" t="s">
        <v>59</v>
      </c>
      <c r="C8" t="s">
        <v>60</v>
      </c>
      <c r="D8">
        <v>2</v>
      </c>
      <c r="E8">
        <v>2</v>
      </c>
    </row>
    <row r="9" spans="2:7" s="58" customFormat="1" x14ac:dyDescent="0.35">
      <c r="B9" s="58" t="s">
        <v>61</v>
      </c>
      <c r="C9" s="58" t="s">
        <v>62</v>
      </c>
      <c r="D9" s="58">
        <f>D6*D7*D8</f>
        <v>900</v>
      </c>
      <c r="E9" s="58">
        <f>E6*E7*E8</f>
        <v>360</v>
      </c>
      <c r="F9" s="58">
        <f>D9-E9</f>
        <v>540</v>
      </c>
      <c r="G9" s="59">
        <f>1-ROUND(E9/D9,4)</f>
        <v>0.6</v>
      </c>
    </row>
    <row r="10" spans="2:7" x14ac:dyDescent="0.35">
      <c r="B10" t="s">
        <v>63</v>
      </c>
      <c r="C10" t="s">
        <v>64</v>
      </c>
      <c r="D10">
        <v>12</v>
      </c>
      <c r="E10">
        <v>12</v>
      </c>
    </row>
    <row r="11" spans="2:7" x14ac:dyDescent="0.35">
      <c r="B11" t="s">
        <v>65</v>
      </c>
      <c r="C11" t="s">
        <v>66</v>
      </c>
      <c r="D11">
        <f>D9*D10</f>
        <v>10800</v>
      </c>
      <c r="E11">
        <f>E9*E10</f>
        <v>4320</v>
      </c>
      <c r="F11" s="58">
        <f>D11-E11</f>
        <v>6480</v>
      </c>
      <c r="G11" s="59">
        <f>1-ROUND(E11/D11,4)</f>
        <v>0.6</v>
      </c>
    </row>
    <row r="12" spans="2:7" s="58" customFormat="1" x14ac:dyDescent="0.35">
      <c r="C12" s="58" t="s">
        <v>67</v>
      </c>
      <c r="D12" s="60">
        <f>ROUND(D11/60,0)</f>
        <v>180</v>
      </c>
      <c r="E12" s="60">
        <f>ROUND(E11/60,0)</f>
        <v>72</v>
      </c>
      <c r="F12" s="58">
        <f>D12-E12</f>
        <v>108</v>
      </c>
      <c r="G12" s="59">
        <f>1-ROUND(E12/D12,4)</f>
        <v>0.6</v>
      </c>
    </row>
    <row r="13" spans="2:7" x14ac:dyDescent="0.35">
      <c r="C13" t="s">
        <v>68</v>
      </c>
      <c r="D13">
        <f>ROUND(D12/7.5,0)</f>
        <v>24</v>
      </c>
      <c r="E13">
        <f>ROUND(E12/7.5,0)</f>
        <v>10</v>
      </c>
      <c r="F13" s="58">
        <f>D13-E13</f>
        <v>14</v>
      </c>
      <c r="G13" s="59">
        <f>1-ROUND(E13/D13,4)</f>
        <v>0.58329999999999993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E4175C785AF419C2B7D45AFEBA264" ma:contentTypeVersion="12" ma:contentTypeDescription="Create a new document." ma:contentTypeScope="" ma:versionID="dabf30b9161a55fc887ff14139443e69">
  <xsd:schema xmlns:xsd="http://www.w3.org/2001/XMLSchema" xmlns:xs="http://www.w3.org/2001/XMLSchema" xmlns:p="http://schemas.microsoft.com/office/2006/metadata/properties" xmlns:ns3="8a8801be-6dc1-4fe9-a5f1-b8da0c10256e" xmlns:ns4="6b7df107-19aa-4755-bbad-3245d212d53b" targetNamespace="http://schemas.microsoft.com/office/2006/metadata/properties" ma:root="true" ma:fieldsID="616d579a8ed0b1ee1de49926be2d9a3c" ns3:_="" ns4:_="">
    <xsd:import namespace="8a8801be-6dc1-4fe9-a5f1-b8da0c10256e"/>
    <xsd:import namespace="6b7df107-19aa-4755-bbad-3245d212d5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801be-6dc1-4fe9-a5f1-b8da0c102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df107-19aa-4755-bbad-3245d212d53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578B85-EA02-4762-B422-1610D8C57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801be-6dc1-4fe9-a5f1-b8da0c10256e"/>
    <ds:schemaRef ds:uri="6b7df107-19aa-4755-bbad-3245d212d5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26F77E-D23A-4562-BFD0-69B466B0F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4C082B-FCCC-4F43-9FA3-5C1432C337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(Output) Summary of Savings</vt:lpstr>
      <vt:lpstr>(Output) cost against cost</vt:lpstr>
      <vt:lpstr>(Input) Calculator</vt:lpstr>
      <vt:lpstr>(Info Only) Workings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Graham</dc:creator>
  <cp:lastModifiedBy>Jacqui Keiss</cp:lastModifiedBy>
  <cp:lastPrinted>2019-05-10T08:29:49Z</cp:lastPrinted>
  <dcterms:created xsi:type="dcterms:W3CDTF">2013-11-11T17:18:27Z</dcterms:created>
  <dcterms:modified xsi:type="dcterms:W3CDTF">2020-06-05T15:24:26Z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0x010100319E4175C785AF419C2B7D45AFEBA264</vt:lpwstr>
  </property>
</Properties>
</file>